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UIS\Websites\SOBRE BARCOS Y PECES\Elementos para website y publicidad\Contenidos para publicar\Website artículos\Hágalo Ud. mismo\Velero oceánico\"/>
    </mc:Choice>
  </mc:AlternateContent>
  <xr:revisionPtr revIDLastSave="0" documentId="13_ncr:1_{33962D1A-B21B-470D-8C31-F97C7D7C93F2}" xr6:coauthVersionLast="47" xr6:coauthVersionMax="47" xr10:uidLastSave="{00000000-0000-0000-0000-000000000000}"/>
  <bookViews>
    <workbookView xWindow="-120" yWindow="-120" windowWidth="20640" windowHeight="11040" xr2:uid="{1AAAFC78-7D3C-453A-81B3-6FB9E37DF8F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0" i="1" l="1"/>
  <c r="I29" i="1"/>
  <c r="I28" i="1"/>
  <c r="I27" i="1"/>
  <c r="P23" i="1"/>
  <c r="V28" i="1" s="1"/>
  <c r="P22" i="1"/>
  <c r="P21" i="1"/>
  <c r="T28" i="1" s="1"/>
  <c r="P20" i="1"/>
  <c r="S28" i="1" s="1"/>
  <c r="P19" i="1"/>
  <c r="R28" i="1" s="1"/>
  <c r="U28" i="1"/>
  <c r="P18" i="1"/>
  <c r="Q28" i="1" s="1"/>
  <c r="E29" i="1"/>
  <c r="F29" i="1"/>
  <c r="G29" i="1"/>
  <c r="H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D29" i="1"/>
  <c r="E27" i="1"/>
  <c r="F27" i="1"/>
  <c r="G27" i="1"/>
  <c r="H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D27" i="1"/>
  <c r="N17" i="1"/>
  <c r="I17" i="1"/>
  <c r="G17" i="1"/>
  <c r="N10" i="1"/>
  <c r="K10" i="1"/>
  <c r="J10" i="1"/>
  <c r="G10" i="1"/>
  <c r="P10" i="1" s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3" i="1"/>
  <c r="P11" i="1" l="1"/>
  <c r="L28" i="1" s="1"/>
  <c r="L30" i="1" s="1"/>
  <c r="D28" i="1"/>
  <c r="K28" i="1"/>
  <c r="K30" i="1" s="1"/>
  <c r="P9" i="1"/>
  <c r="J28" i="1" s="1"/>
  <c r="J30" i="1" s="1"/>
  <c r="F28" i="1"/>
  <c r="F30" i="1" s="1"/>
  <c r="E28" i="1"/>
  <c r="T30" i="1"/>
  <c r="P17" i="1"/>
  <c r="G28" i="1"/>
  <c r="P28" i="1" l="1"/>
  <c r="P30" i="1" s="1"/>
  <c r="G30" i="1"/>
  <c r="E30" i="1"/>
  <c r="R30" i="1"/>
  <c r="Q30" i="1"/>
  <c r="S30" i="1"/>
  <c r="H28" i="1"/>
  <c r="H30" i="1" s="1"/>
  <c r="V30" i="1"/>
  <c r="U30" i="1"/>
  <c r="I30" i="1"/>
  <c r="P13" i="1" l="1"/>
  <c r="N28" i="1" s="1"/>
  <c r="N30" i="1" s="1"/>
  <c r="P12" i="1"/>
  <c r="M28" i="1" s="1"/>
  <c r="M30" i="1" s="1"/>
  <c r="P15" i="1" l="1"/>
  <c r="P14" i="1"/>
  <c r="O28" i="1" s="1"/>
  <c r="O30" i="1" s="1"/>
  <c r="P16" i="1" l="1"/>
</calcChain>
</file>

<file path=xl/sharedStrings.xml><?xml version="1.0" encoding="utf-8"?>
<sst xmlns="http://schemas.openxmlformats.org/spreadsheetml/2006/main" count="37" uniqueCount="35">
  <si>
    <t>Datos de nuestro velero</t>
  </si>
  <si>
    <r>
      <t>C</t>
    </r>
    <r>
      <rPr>
        <vertAlign val="subscript"/>
        <sz val="11"/>
        <color theme="1"/>
        <rFont val="Aptos Narrow"/>
        <family val="2"/>
        <scheme val="minor"/>
      </rPr>
      <t>B</t>
    </r>
  </si>
  <si>
    <r>
      <t>C</t>
    </r>
    <r>
      <rPr>
        <vertAlign val="subscript"/>
        <sz val="11"/>
        <color theme="1"/>
        <rFont val="Aptos Narrow"/>
        <family val="2"/>
        <scheme val="minor"/>
      </rPr>
      <t>P</t>
    </r>
  </si>
  <si>
    <r>
      <t>L</t>
    </r>
    <r>
      <rPr>
        <vertAlign val="subscript"/>
        <sz val="11"/>
        <color theme="1"/>
        <rFont val="Aptos Narrow"/>
        <family val="2"/>
        <scheme val="minor"/>
      </rPr>
      <t>WL</t>
    </r>
    <r>
      <rPr>
        <sz val="11"/>
        <color theme="1"/>
        <rFont val="Aptos Narrow"/>
        <family val="2"/>
        <scheme val="minor"/>
      </rPr>
      <t xml:space="preserve"> (m)</t>
    </r>
  </si>
  <si>
    <r>
      <t>C</t>
    </r>
    <r>
      <rPr>
        <vertAlign val="subscript"/>
        <sz val="11"/>
        <color theme="1"/>
        <rFont val="Aptos Narrow"/>
        <family val="2"/>
        <scheme val="minor"/>
      </rPr>
      <t>M</t>
    </r>
  </si>
  <si>
    <t>LCB desde popa (m)</t>
  </si>
  <si>
    <t>LCB desde proa (m)</t>
  </si>
  <si>
    <r>
      <t>B</t>
    </r>
    <r>
      <rPr>
        <vertAlign val="subscript"/>
        <sz val="11"/>
        <color theme="1"/>
        <rFont val="Aptos Narrow"/>
        <family val="2"/>
        <scheme val="minor"/>
      </rPr>
      <t>WL</t>
    </r>
    <r>
      <rPr>
        <sz val="11"/>
        <color theme="1"/>
        <rFont val="Aptos Narrow"/>
        <family val="2"/>
        <scheme val="minor"/>
      </rPr>
      <t xml:space="preserve"> (m)</t>
    </r>
  </si>
  <si>
    <r>
      <t>T</t>
    </r>
    <r>
      <rPr>
        <vertAlign val="subscript"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 xml:space="preserve"> (m)</t>
    </r>
  </si>
  <si>
    <r>
      <t>Desplazamiento (m</t>
    </r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)</t>
    </r>
  </si>
  <si>
    <t>ρ (kg/m³)</t>
  </si>
  <si>
    <r>
      <t>A</t>
    </r>
    <r>
      <rPr>
        <vertAlign val="subscript"/>
        <sz val="11"/>
        <color theme="1"/>
        <rFont val="Aptos Narrow"/>
        <family val="2"/>
        <scheme val="minor"/>
      </rPr>
      <t>W</t>
    </r>
    <r>
      <rPr>
        <sz val="11"/>
        <color theme="1"/>
        <rFont val="Aptos Narrow"/>
        <family val="2"/>
        <scheme val="minor"/>
      </rPr>
      <t xml:space="preserve"> (m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)</t>
    </r>
  </si>
  <si>
    <r>
      <t>LCF</t>
    </r>
    <r>
      <rPr>
        <vertAlign val="subscript"/>
        <sz val="11"/>
        <color theme="1"/>
        <rFont val="Aptos Narrow"/>
        <family val="2"/>
        <scheme val="minor"/>
      </rPr>
      <t>fpp</t>
    </r>
    <r>
      <rPr>
        <sz val="11"/>
        <color theme="1"/>
        <rFont val="Aptos Narrow"/>
        <family val="2"/>
        <scheme val="minor"/>
      </rPr>
      <t xml:space="preserve"> (m)</t>
    </r>
  </si>
  <si>
    <t>Velocidad</t>
  </si>
  <si>
    <t>(kn)</t>
  </si>
  <si>
    <t>(m/s)</t>
  </si>
  <si>
    <t>N° de Froude</t>
  </si>
  <si>
    <r>
      <t>F</t>
    </r>
    <r>
      <rPr>
        <vertAlign val="subscript"/>
        <sz val="11"/>
        <color theme="1"/>
        <rFont val="Aptos Narrow"/>
        <family val="2"/>
        <scheme val="minor"/>
      </rPr>
      <t>n</t>
    </r>
  </si>
  <si>
    <t>Coeficientes series de Delft</t>
  </si>
  <si>
    <r>
      <t>a</t>
    </r>
    <r>
      <rPr>
        <vertAlign val="subscript"/>
        <sz val="11"/>
        <color theme="1"/>
        <rFont val="Aptos Narrow"/>
        <family val="2"/>
        <scheme val="minor"/>
      </rPr>
      <t>0</t>
    </r>
  </si>
  <si>
    <r>
      <t>a</t>
    </r>
    <r>
      <rPr>
        <vertAlign val="subscript"/>
        <sz val="11"/>
        <color theme="1"/>
        <rFont val="Aptos Narrow"/>
        <family val="2"/>
        <scheme val="minor"/>
      </rPr>
      <t>1</t>
    </r>
  </si>
  <si>
    <r>
      <t>a</t>
    </r>
    <r>
      <rPr>
        <vertAlign val="subscript"/>
        <sz val="11"/>
        <color theme="1"/>
        <rFont val="Aptos Narrow"/>
        <family val="2"/>
        <scheme val="minor"/>
      </rPr>
      <t>2</t>
    </r>
  </si>
  <si>
    <r>
      <t>a</t>
    </r>
    <r>
      <rPr>
        <vertAlign val="subscript"/>
        <sz val="11"/>
        <color theme="1"/>
        <rFont val="Aptos Narrow"/>
        <family val="2"/>
        <scheme val="minor"/>
      </rPr>
      <t>3</t>
    </r>
  </si>
  <si>
    <r>
      <t>a</t>
    </r>
    <r>
      <rPr>
        <vertAlign val="subscript"/>
        <sz val="11"/>
        <color theme="1"/>
        <rFont val="Aptos Narrow"/>
        <family val="2"/>
        <scheme val="minor"/>
      </rPr>
      <t>4</t>
    </r>
  </si>
  <si>
    <r>
      <t>a</t>
    </r>
    <r>
      <rPr>
        <vertAlign val="subscript"/>
        <sz val="11"/>
        <color theme="1"/>
        <rFont val="Aptos Narrow"/>
        <family val="2"/>
        <scheme val="minor"/>
      </rPr>
      <t>5</t>
    </r>
  </si>
  <si>
    <r>
      <t>a</t>
    </r>
    <r>
      <rPr>
        <vertAlign val="subscript"/>
        <sz val="11"/>
        <color theme="1"/>
        <rFont val="Aptos Narrow"/>
        <family val="2"/>
        <scheme val="minor"/>
      </rPr>
      <t>6</t>
    </r>
  </si>
  <si>
    <r>
      <t>a</t>
    </r>
    <r>
      <rPr>
        <vertAlign val="subscript"/>
        <sz val="11"/>
        <color theme="1"/>
        <rFont val="Aptos Narrow"/>
        <family val="2"/>
        <scheme val="minor"/>
      </rPr>
      <t>7</t>
    </r>
  </si>
  <si>
    <r>
      <t>C</t>
    </r>
    <r>
      <rPr>
        <b/>
        <vertAlign val="subscript"/>
        <sz val="11"/>
        <color theme="1"/>
        <rFont val="Aptos Narrow"/>
        <family val="2"/>
        <scheme val="minor"/>
      </rPr>
      <t>W</t>
    </r>
  </si>
  <si>
    <t>resistencia por fricción y de forma</t>
  </si>
  <si>
    <t>velocidad</t>
  </si>
  <si>
    <t>Cf</t>
  </si>
  <si>
    <t>(1+k)</t>
  </si>
  <si>
    <t>resistencia por formación de olas</t>
  </si>
  <si>
    <t>resisetncia aerodinámica</t>
  </si>
  <si>
    <t>RESISTENCIA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</si>
</sst>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vertAlign val="sub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64" fontId="0" fillId="0" borderId="0" xfId="0" applyNumberFormat="1"/>
    <xf numFmtId="0" fontId="0" fillId="0" borderId="4" xfId="0" applyBorder="1"/>
    <xf numFmtId="164" fontId="0" fillId="0" borderId="5" xfId="0" applyNumberFormat="1" applyBorder="1" applyAlignment="1">
      <alignment horizontal="right"/>
    </xf>
    <xf numFmtId="164" fontId="0" fillId="0" borderId="5" xfId="0" applyNumberFormat="1" applyBorder="1"/>
    <xf numFmtId="0" fontId="4" fillId="0" borderId="4" xfId="0" applyFon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Fill="1" applyBorder="1" applyAlignment="1">
      <alignment horizontal="center"/>
    </xf>
    <xf numFmtId="165" fontId="0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165" fontId="0" fillId="0" borderId="9" xfId="0" applyNumberFormat="1" applyFont="1" applyBorder="1" applyAlignment="1">
      <alignment horizontal="center"/>
    </xf>
    <xf numFmtId="165" fontId="0" fillId="0" borderId="7" xfId="0" applyNumberFormat="1" applyFont="1" applyBorder="1" applyAlignment="1">
      <alignment horizontal="center"/>
    </xf>
    <xf numFmtId="3" fontId="0" fillId="0" borderId="5" xfId="0" applyNumberFormat="1" applyBorder="1"/>
    <xf numFmtId="0" fontId="0" fillId="0" borderId="4" xfId="0" applyFill="1" applyBorder="1"/>
    <xf numFmtId="165" fontId="0" fillId="0" borderId="5" xfId="0" applyNumberFormat="1" applyBorder="1"/>
    <xf numFmtId="0" fontId="0" fillId="0" borderId="6" xfId="0" applyFill="1" applyBorder="1"/>
    <xf numFmtId="165" fontId="0" fillId="0" borderId="7" xfId="0" applyNumberFormat="1" applyBorder="1"/>
    <xf numFmtId="1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4" fontId="0" fillId="0" borderId="1" xfId="0" applyNumberFormat="1" applyBorder="1"/>
    <xf numFmtId="4" fontId="1" fillId="0" borderId="1" xfId="0" applyNumberFormat="1" applyFont="1" applyBorder="1"/>
    <xf numFmtId="0" fontId="1" fillId="0" borderId="8" xfId="0" applyFont="1" applyBorder="1" applyAlignment="1">
      <alignment horizontal="center" wrapText="1"/>
    </xf>
    <xf numFmtId="0" fontId="0" fillId="0" borderId="1" xfId="0" applyBorder="1"/>
    <xf numFmtId="0" fontId="0" fillId="0" borderId="9" xfId="0" applyBorder="1"/>
    <xf numFmtId="165" fontId="0" fillId="0" borderId="14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Hoja1!$A$25</c:f>
              <c:strCache>
                <c:ptCount val="1"/>
                <c:pt idx="0">
                  <c:v>velocidad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Hoja1!$B$25:$V$25</c:f>
              <c:numCache>
                <c:formatCode>General</c:formatCode>
                <c:ptCount val="21"/>
                <c:pt idx="0">
                  <c:v>0</c:v>
                </c:pt>
                <c:pt idx="2" formatCode="0">
                  <c:v>0</c:v>
                </c:pt>
                <c:pt idx="3" formatCode="0">
                  <c:v>1</c:v>
                </c:pt>
                <c:pt idx="4" formatCode="0">
                  <c:v>2</c:v>
                </c:pt>
                <c:pt idx="5" formatCode="0">
                  <c:v>3</c:v>
                </c:pt>
                <c:pt idx="6" formatCode="0">
                  <c:v>4</c:v>
                </c:pt>
                <c:pt idx="7" formatCode="0">
                  <c:v>5</c:v>
                </c:pt>
                <c:pt idx="8" formatCode="0">
                  <c:v>6</c:v>
                </c:pt>
                <c:pt idx="9" formatCode="0">
                  <c:v>7</c:v>
                </c:pt>
                <c:pt idx="10" formatCode="0">
                  <c:v>8</c:v>
                </c:pt>
                <c:pt idx="11" formatCode="0">
                  <c:v>9</c:v>
                </c:pt>
                <c:pt idx="12" formatCode="0">
                  <c:v>10</c:v>
                </c:pt>
                <c:pt idx="13" formatCode="0">
                  <c:v>11</c:v>
                </c:pt>
                <c:pt idx="14" formatCode="0">
                  <c:v>14</c:v>
                </c:pt>
                <c:pt idx="15" formatCode="0">
                  <c:v>15</c:v>
                </c:pt>
                <c:pt idx="16" formatCode="0">
                  <c:v>16</c:v>
                </c:pt>
                <c:pt idx="17" formatCode="0">
                  <c:v>17</c:v>
                </c:pt>
                <c:pt idx="18" formatCode="0">
                  <c:v>18</c:v>
                </c:pt>
                <c:pt idx="19" formatCode="0">
                  <c:v>19</c:v>
                </c:pt>
                <c:pt idx="20" formatCode="0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BD-4E1A-902B-278DA9FA0B40}"/>
            </c:ext>
          </c:extLst>
        </c:ser>
        <c:ser>
          <c:idx val="1"/>
          <c:order val="1"/>
          <c:tx>
            <c:strRef>
              <c:f>Hoja1!$A$26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Hoja1!$B$26:$V$26</c:f>
              <c:numCache>
                <c:formatCode>General</c:formatCode>
                <c:ptCount val="21"/>
                <c:pt idx="0">
                  <c:v>0</c:v>
                </c:pt>
                <c:pt idx="2" formatCode="0.00">
                  <c:v>0</c:v>
                </c:pt>
                <c:pt idx="3" formatCode="#,##0.00">
                  <c:v>0.51444400000000001</c:v>
                </c:pt>
                <c:pt idx="4" formatCode="#,##0.00">
                  <c:v>1.03</c:v>
                </c:pt>
                <c:pt idx="5" formatCode="#,##0.00">
                  <c:v>1.54</c:v>
                </c:pt>
                <c:pt idx="6" formatCode="#,##0.00">
                  <c:v>2.06</c:v>
                </c:pt>
                <c:pt idx="7" formatCode="#,##0.00">
                  <c:v>2.57</c:v>
                </c:pt>
                <c:pt idx="8" formatCode="#,##0.00">
                  <c:v>3.08</c:v>
                </c:pt>
                <c:pt idx="9" formatCode="#,##0.00">
                  <c:v>3.6</c:v>
                </c:pt>
                <c:pt idx="10" formatCode="#,##0.00">
                  <c:v>4.1100000000000003</c:v>
                </c:pt>
                <c:pt idx="11" formatCode="#,##0.00">
                  <c:v>4.63</c:v>
                </c:pt>
                <c:pt idx="12" formatCode="#,##0.00">
                  <c:v>5.14</c:v>
                </c:pt>
                <c:pt idx="13" formatCode="#,##0.00">
                  <c:v>5.66</c:v>
                </c:pt>
                <c:pt idx="14" formatCode="#,##0.00">
                  <c:v>7.2</c:v>
                </c:pt>
                <c:pt idx="15" formatCode="#,##0.00">
                  <c:v>7.71</c:v>
                </c:pt>
                <c:pt idx="16" formatCode="#,##0.00">
                  <c:v>8.23</c:v>
                </c:pt>
                <c:pt idx="17" formatCode="#,##0.00">
                  <c:v>8.74</c:v>
                </c:pt>
                <c:pt idx="18" formatCode="#,##0.00">
                  <c:v>9.26</c:v>
                </c:pt>
                <c:pt idx="19" formatCode="#,##0.00">
                  <c:v>9.6999999999999993</c:v>
                </c:pt>
                <c:pt idx="20" formatCode="#,##0.00">
                  <c:v>10.29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BD-4E1A-902B-278DA9FA0B40}"/>
            </c:ext>
          </c:extLst>
        </c:ser>
        <c:ser>
          <c:idx val="2"/>
          <c:order val="2"/>
          <c:tx>
            <c:strRef>
              <c:f>Hoja1!$A$27</c:f>
              <c:strCache>
                <c:ptCount val="1"/>
                <c:pt idx="0">
                  <c:v>resistencia por fricción y de forma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Hoja1!$B$27:$V$27</c:f>
              <c:numCache>
                <c:formatCode>General</c:formatCode>
                <c:ptCount val="21"/>
                <c:pt idx="2" formatCode="#,##0.00">
                  <c:v>0</c:v>
                </c:pt>
                <c:pt idx="3" formatCode="#,##0.00">
                  <c:v>24.337455775346559</c:v>
                </c:pt>
                <c:pt idx="4" formatCode="#,##0.00">
                  <c:v>97.560363999999993</c:v>
                </c:pt>
                <c:pt idx="5" formatCode="#,##0.00">
                  <c:v>218.09233599999999</c:v>
                </c:pt>
                <c:pt idx="6" formatCode="#,##0.00">
                  <c:v>390.24145599999997</c:v>
                </c:pt>
                <c:pt idx="7" formatCode="#,##0.00">
                  <c:v>607.38660399999981</c:v>
                </c:pt>
                <c:pt idx="8" formatCode="#,##0.00">
                  <c:v>872.36934399999996</c:v>
                </c:pt>
                <c:pt idx="9" formatCode="#,##0.00">
                  <c:v>1191.8016</c:v>
                </c:pt>
                <c:pt idx="10" formatCode="#,##0.00">
                  <c:v>1553.3975160000002</c:v>
                </c:pt>
                <c:pt idx="11" formatCode="#,##0.00">
                  <c:v>1971.3373239999996</c:v>
                </c:pt>
                <c:pt idx="12" formatCode="#,##0.00">
                  <c:v>2429.5464159999992</c:v>
                </c:pt>
                <c:pt idx="13" formatCode="#,##0.00">
                  <c:v>2945.9937759999998</c:v>
                </c:pt>
                <c:pt idx="14" formatCode="#,##0.00">
                  <c:v>4767.2064</c:v>
                </c:pt>
                <c:pt idx="15" formatCode="#,##0.00">
                  <c:v>5466.4794359999996</c:v>
                </c:pt>
                <c:pt idx="16" formatCode="#,##0.00">
                  <c:v>6228.7174839999998</c:v>
                </c:pt>
                <c:pt idx="17" formatCode="#,##0.00">
                  <c:v>7024.6036960000001</c:v>
                </c:pt>
                <c:pt idx="18" formatCode="#,##0.00">
                  <c:v>7885.3492959999985</c:v>
                </c:pt>
                <c:pt idx="19" formatCode="#,##0.00">
                  <c:v>8652.5163999999986</c:v>
                </c:pt>
                <c:pt idx="20" formatCode="#,##0.00">
                  <c:v>9737.101835999998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BD-4E1A-902B-278DA9FA0B40}"/>
            </c:ext>
          </c:extLst>
        </c:ser>
        <c:ser>
          <c:idx val="3"/>
          <c:order val="3"/>
          <c:tx>
            <c:strRef>
              <c:f>Hoja1!$A$28</c:f>
              <c:strCache>
                <c:ptCount val="1"/>
                <c:pt idx="0">
                  <c:v>resistencia por formación de olas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Hoja1!$B$28:$V$28</c:f>
              <c:numCache>
                <c:formatCode>General</c:formatCode>
                <c:ptCount val="21"/>
                <c:pt idx="2" formatCode="#,##0.00">
                  <c:v>0</c:v>
                </c:pt>
                <c:pt idx="3" formatCode="#,##0.00">
                  <c:v>223.51380441447986</c:v>
                </c:pt>
                <c:pt idx="4" formatCode="#,##0.00">
                  <c:v>776.66250501000002</c:v>
                </c:pt>
                <c:pt idx="5" formatCode="#,##0.00">
                  <c:v>1420.2235293399999</c:v>
                </c:pt>
                <c:pt idx="6" formatCode="#,##0.00">
                  <c:v>2025.8690935279999</c:v>
                </c:pt>
                <c:pt idx="7" formatCode="#,##0.00">
                  <c:v>2252.7718156159999</c:v>
                </c:pt>
                <c:pt idx="8" formatCode="#,##0.00">
                  <c:v>1422.7131373266175</c:v>
                </c:pt>
                <c:pt idx="9" formatCode="#,##0.00">
                  <c:v>868.83787682565833</c:v>
                </c:pt>
                <c:pt idx="10" formatCode="#,##0.00">
                  <c:v>5026.9864553038624</c:v>
                </c:pt>
                <c:pt idx="11" formatCode="#,##0.00">
                  <c:v>11418.762561393083</c:v>
                </c:pt>
                <c:pt idx="12" formatCode="#,##0.00">
                  <c:v>20164.033896825669</c:v>
                </c:pt>
                <c:pt idx="13" formatCode="#,##0.00">
                  <c:v>31981.054579820779</c:v>
                </c:pt>
                <c:pt idx="14" formatCode="#,##0.00">
                  <c:v>87841.838951070458</c:v>
                </c:pt>
                <c:pt idx="15" formatCode="#,##0.00">
                  <c:v>114431.90707260209</c:v>
                </c:pt>
                <c:pt idx="16" formatCode="#,##0.00">
                  <c:v>146310.4197228995</c:v>
                </c:pt>
                <c:pt idx="17" formatCode="#,##0.00">
                  <c:v>182616.96973524507</c:v>
                </c:pt>
                <c:pt idx="18" formatCode="#,##0.00">
                  <c:v>225150.67241064605</c:v>
                </c:pt>
                <c:pt idx="19" formatCode="#,##0.00">
                  <c:v>264881.55222663831</c:v>
                </c:pt>
                <c:pt idx="20" formatCode="#,##0.00">
                  <c:v>327326.49654521502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BD-4E1A-902B-278DA9FA0B40}"/>
            </c:ext>
          </c:extLst>
        </c:ser>
        <c:ser>
          <c:idx val="4"/>
          <c:order val="4"/>
          <c:tx>
            <c:strRef>
              <c:f>Hoja1!$A$29</c:f>
              <c:strCache>
                <c:ptCount val="1"/>
                <c:pt idx="0">
                  <c:v>resisetncia aerodinámica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Hoja1!$B$29:$V$29</c:f>
              <c:numCache>
                <c:formatCode>General</c:formatCode>
                <c:ptCount val="21"/>
                <c:pt idx="2" formatCode="#,##0.00">
                  <c:v>167.50026399999996</c:v>
                </c:pt>
                <c:pt idx="3" formatCode="#,##0.00">
                  <c:v>202.70715225752224</c:v>
                </c:pt>
                <c:pt idx="4" formatCode="#,##0.00">
                  <c:v>241.35682599999998</c:v>
                </c:pt>
                <c:pt idx="5" formatCode="#,##0.00">
                  <c:v>282.90601599999997</c:v>
                </c:pt>
                <c:pt idx="6" formatCode="#,##0.00">
                  <c:v>328.66559999999993</c:v>
                </c:pt>
                <c:pt idx="7" formatCode="#,##0.00">
                  <c:v>376.87559399999992</c:v>
                </c:pt>
                <c:pt idx="8" formatCode="#,##0.00">
                  <c:v>428.38365599999986</c:v>
                </c:pt>
                <c:pt idx="9" formatCode="#,##0.00">
                  <c:v>484.29738400000002</c:v>
                </c:pt>
                <c:pt idx="10" formatCode="#,##0.00">
                  <c:v>542.46624999999995</c:v>
                </c:pt>
                <c:pt idx="11" formatCode="#,##0.00">
                  <c:v>605.17138599999987</c:v>
                </c:pt>
                <c:pt idx="12" formatCode="#,##0.00">
                  <c:v>670.00105599999983</c:v>
                </c:pt>
                <c:pt idx="13" formatCode="#,##0.00">
                  <c:v>739.49760000000003</c:v>
                </c:pt>
                <c:pt idx="14" formatCode="#,##0.00">
                  <c:v>965.42730399999994</c:v>
                </c:pt>
                <c:pt idx="15" formatCode="#,##0.00">
                  <c:v>1046.8766499999999</c:v>
                </c:pt>
                <c:pt idx="16" formatCode="#,##0.00">
                  <c:v>1133.3187460000001</c:v>
                </c:pt>
                <c:pt idx="17" formatCode="#,##0.00">
                  <c:v>1221.4288959999999</c:v>
                </c:pt>
                <c:pt idx="18" formatCode="#,##0.00">
                  <c:v>1314.6623999999997</c:v>
                </c:pt>
                <c:pt idx="19" formatCode="#,##0.00">
                  <c:v>1396.2303039999999</c:v>
                </c:pt>
                <c:pt idx="20" formatCode="#,##0.00">
                  <c:v>1509.4582660000001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BD-4E1A-902B-278DA9FA0B40}"/>
            </c:ext>
          </c:extLst>
        </c:ser>
        <c:ser>
          <c:idx val="5"/>
          <c:order val="5"/>
          <c:tx>
            <c:strRef>
              <c:f>Hoja1!$A$30</c:f>
              <c:strCache>
                <c:ptCount val="1"/>
                <c:pt idx="0">
                  <c:v>RESISTENCIA 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Hoja1!$B$30:$V$30</c:f>
              <c:numCache>
                <c:formatCode>General</c:formatCode>
                <c:ptCount val="21"/>
                <c:pt idx="2" formatCode="#,##0.00">
                  <c:v>167.50026399999996</c:v>
                </c:pt>
                <c:pt idx="3" formatCode="#,##0.00">
                  <c:v>450.5584124473487</c:v>
                </c:pt>
                <c:pt idx="4" formatCode="#,##0.00">
                  <c:v>1115.57969501</c:v>
                </c:pt>
                <c:pt idx="5" formatCode="#,##0.00">
                  <c:v>1921.2218813399998</c:v>
                </c:pt>
                <c:pt idx="6" formatCode="#,##0.00">
                  <c:v>2744.7761495279997</c:v>
                </c:pt>
                <c:pt idx="7" formatCode="#,##0.00">
                  <c:v>3237.0340136159998</c:v>
                </c:pt>
                <c:pt idx="8" formatCode="#,##0.00">
                  <c:v>2723.4661373266172</c:v>
                </c:pt>
                <c:pt idx="9" formatCode="#,##0.00">
                  <c:v>2544.9368608256582</c:v>
                </c:pt>
                <c:pt idx="10" formatCode="#,##0.00">
                  <c:v>7122.8502213038628</c:v>
                </c:pt>
                <c:pt idx="11" formatCode="#,##0.00">
                  <c:v>13995.271271393083</c:v>
                </c:pt>
                <c:pt idx="12" formatCode="#,##0.00">
                  <c:v>23263.581368825668</c:v>
                </c:pt>
                <c:pt idx="13" formatCode="#,##0.00">
                  <c:v>35666.54595582078</c:v>
                </c:pt>
                <c:pt idx="14" formatCode="#,##0.00">
                  <c:v>93574.472655070451</c:v>
                </c:pt>
                <c:pt idx="15" formatCode="#,##0.00">
                  <c:v>120945.26315860209</c:v>
                </c:pt>
                <c:pt idx="16" formatCode="#,##0.00">
                  <c:v>153672.4559528995</c:v>
                </c:pt>
                <c:pt idx="17" formatCode="#,##0.00">
                  <c:v>190863.00232724508</c:v>
                </c:pt>
                <c:pt idx="18" formatCode="#,##0.00">
                  <c:v>234350.68410664605</c:v>
                </c:pt>
                <c:pt idx="19" formatCode="#,##0.00">
                  <c:v>274930.29893063835</c:v>
                </c:pt>
                <c:pt idx="20" formatCode="#,##0.00">
                  <c:v>338573.05664721498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BD-4E1A-902B-278DA9FA0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3736367"/>
        <c:axId val="1253724847"/>
      </c:lineChart>
      <c:catAx>
        <c:axId val="125373636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53724847"/>
        <c:crosses val="autoZero"/>
        <c:auto val="1"/>
        <c:lblAlgn val="ctr"/>
        <c:lblOffset val="100"/>
        <c:noMultiLvlLbl val="0"/>
      </c:catAx>
      <c:valAx>
        <c:axId val="1253724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53736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30</xdr:row>
      <xdr:rowOff>61912</xdr:rowOff>
    </xdr:from>
    <xdr:to>
      <xdr:col>21</xdr:col>
      <xdr:colOff>657225</xdr:colOff>
      <xdr:row>50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4C61E7-31DB-B8DE-8978-C6DEE65EB8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AA4F1-EAEA-4F75-80EF-73A4093C6213}">
  <dimension ref="A1:V30"/>
  <sheetViews>
    <sheetView tabSelected="1" topLeftCell="B30" workbookViewId="0">
      <selection activeCell="R23" sqref="R23"/>
    </sheetView>
  </sheetViews>
  <sheetFormatPr baseColWidth="10" defaultRowHeight="15" x14ac:dyDescent="0.25"/>
  <cols>
    <col min="1" max="1" width="19.7109375" bestFit="1" customWidth="1"/>
    <col min="2" max="2" width="9.140625" bestFit="1" customWidth="1"/>
    <col min="3" max="3" width="3.7109375" customWidth="1"/>
    <col min="4" max="4" width="6.5703125" bestFit="1" customWidth="1"/>
    <col min="5" max="5" width="7.28515625" bestFit="1" customWidth="1"/>
    <col min="6" max="6" width="8.140625" bestFit="1" customWidth="1"/>
    <col min="7" max="9" width="8.85546875" bestFit="1" customWidth="1"/>
    <col min="10" max="10" width="8.140625" bestFit="1" customWidth="1"/>
    <col min="11" max="11" width="8.28515625" bestFit="1" customWidth="1"/>
    <col min="12" max="14" width="9.28515625" bestFit="1" customWidth="1"/>
    <col min="15" max="15" width="10.28515625" bestFit="1" customWidth="1"/>
    <col min="16" max="16" width="9.28515625" bestFit="1" customWidth="1"/>
    <col min="17" max="22" width="10.140625" bestFit="1" customWidth="1"/>
  </cols>
  <sheetData>
    <row r="1" spans="1:16" ht="30" x14ac:dyDescent="0.25">
      <c r="A1" s="42" t="s">
        <v>0</v>
      </c>
      <c r="B1" s="43"/>
      <c r="D1" s="42" t="s">
        <v>13</v>
      </c>
      <c r="E1" s="44"/>
      <c r="F1" s="28" t="s">
        <v>16</v>
      </c>
      <c r="G1" s="44" t="s">
        <v>18</v>
      </c>
      <c r="H1" s="44"/>
      <c r="I1" s="44"/>
      <c r="J1" s="44"/>
      <c r="K1" s="44"/>
      <c r="L1" s="44"/>
      <c r="M1" s="44"/>
      <c r="N1" s="43"/>
      <c r="P1" s="33" t="s">
        <v>27</v>
      </c>
    </row>
    <row r="2" spans="1:16" ht="18" x14ac:dyDescent="0.35">
      <c r="A2" s="2" t="s">
        <v>3</v>
      </c>
      <c r="B2" s="3">
        <v>14.82</v>
      </c>
      <c r="D2" s="11" t="s">
        <v>14</v>
      </c>
      <c r="E2" s="6" t="s">
        <v>15</v>
      </c>
      <c r="F2" s="6" t="s">
        <v>17</v>
      </c>
      <c r="G2" s="7" t="s">
        <v>19</v>
      </c>
      <c r="H2" s="7" t="s">
        <v>20</v>
      </c>
      <c r="I2" s="7" t="s">
        <v>21</v>
      </c>
      <c r="J2" s="7" t="s">
        <v>22</v>
      </c>
      <c r="K2" s="7" t="s">
        <v>23</v>
      </c>
      <c r="L2" s="7" t="s">
        <v>24</v>
      </c>
      <c r="M2" s="7" t="s">
        <v>25</v>
      </c>
      <c r="N2" s="12" t="s">
        <v>26</v>
      </c>
      <c r="P2" s="34"/>
    </row>
    <row r="3" spans="1:16" ht="18" x14ac:dyDescent="0.35">
      <c r="A3" s="2" t="s">
        <v>1</v>
      </c>
      <c r="B3" s="4">
        <v>0.34499999999999997</v>
      </c>
      <c r="D3" s="11">
        <v>0</v>
      </c>
      <c r="E3" s="8">
        <v>0</v>
      </c>
      <c r="F3" s="8">
        <f>0.083*E3</f>
        <v>0</v>
      </c>
      <c r="G3" s="9">
        <v>3.4299999999999997E-2</v>
      </c>
      <c r="H3" s="9">
        <v>-5.0000000000000001E-4</v>
      </c>
      <c r="I3" s="9">
        <v>0.3634</v>
      </c>
      <c r="J3" s="9">
        <v>-1.0230999999999999</v>
      </c>
      <c r="K3" s="9">
        <v>-0.68569999999999998</v>
      </c>
      <c r="L3" s="9">
        <v>-0.70979999999999999</v>
      </c>
      <c r="M3" s="9">
        <v>-7.0000000000000001E-3</v>
      </c>
      <c r="N3" s="13">
        <v>0.30080000000000001</v>
      </c>
      <c r="P3" s="31">
        <v>3.4299999999999997E-2</v>
      </c>
    </row>
    <row r="4" spans="1:16" ht="18" x14ac:dyDescent="0.35">
      <c r="A4" s="2" t="s">
        <v>2</v>
      </c>
      <c r="B4" s="4">
        <v>0.56399999999999995</v>
      </c>
      <c r="D4" s="11">
        <v>1</v>
      </c>
      <c r="E4" s="10">
        <v>0.51444400000000001</v>
      </c>
      <c r="F4" s="8">
        <f t="shared" ref="F4:F23" si="0">0.083*E4</f>
        <v>4.2698852000000002E-2</v>
      </c>
      <c r="G4" s="9">
        <v>2.9610000000000001E-2</v>
      </c>
      <c r="H4" s="9">
        <v>-2.2000000000000001E-4</v>
      </c>
      <c r="I4" s="9">
        <v>0.31944</v>
      </c>
      <c r="J4" s="9">
        <v>-0.89049</v>
      </c>
      <c r="K4" s="9">
        <v>-0.59916999999999998</v>
      </c>
      <c r="L4" s="9">
        <v>-0.61224999999999996</v>
      </c>
      <c r="M4" s="9">
        <v>-5.8700000000000002E-3</v>
      </c>
      <c r="N4" s="13">
        <v>0.25840000000000002</v>
      </c>
      <c r="P4" s="31">
        <v>3.0110000000000001E-2</v>
      </c>
    </row>
    <row r="5" spans="1:16" ht="18" x14ac:dyDescent="0.35">
      <c r="A5" s="2" t="s">
        <v>4</v>
      </c>
      <c r="B5" s="4">
        <v>0.61</v>
      </c>
      <c r="D5" s="11">
        <v>2</v>
      </c>
      <c r="E5" s="10">
        <v>1.03</v>
      </c>
      <c r="F5" s="8">
        <f t="shared" si="0"/>
        <v>8.549000000000001E-2</v>
      </c>
      <c r="G5" s="9">
        <v>2.4301400000000001E-2</v>
      </c>
      <c r="H5" s="9">
        <v>9.6710000000000001E-5</v>
      </c>
      <c r="I5" s="9">
        <v>0.26971708</v>
      </c>
      <c r="J5" s="9">
        <v>-0.74049176000000005</v>
      </c>
      <c r="K5" s="9">
        <v>-0.50129259999999998</v>
      </c>
      <c r="L5" s="9">
        <v>-0.50191547999999997</v>
      </c>
      <c r="M5" s="9">
        <v>-4.5880900000000004E-3</v>
      </c>
      <c r="N5" s="13">
        <v>0.21044157999999999</v>
      </c>
      <c r="P5" s="31">
        <v>2.6100000000000002E-2</v>
      </c>
    </row>
    <row r="6" spans="1:16" x14ac:dyDescent="0.25">
      <c r="A6" s="2" t="s">
        <v>5</v>
      </c>
      <c r="B6" s="4">
        <v>6.42</v>
      </c>
      <c r="D6" s="11">
        <v>3</v>
      </c>
      <c r="E6" s="10">
        <v>1.54</v>
      </c>
      <c r="F6" s="8">
        <f t="shared" si="0"/>
        <v>0.12782000000000002</v>
      </c>
      <c r="G6" s="9">
        <v>1.9050000000000001E-2</v>
      </c>
      <c r="H6" s="9">
        <v>4.0999999999999999E-4</v>
      </c>
      <c r="I6" s="9">
        <v>0.22053</v>
      </c>
      <c r="J6" s="9">
        <v>-0.59211000000000003</v>
      </c>
      <c r="K6" s="9">
        <v>-0.40447</v>
      </c>
      <c r="L6" s="9">
        <v>-0.39277000000000001</v>
      </c>
      <c r="M6" s="9">
        <v>-3.32E-3</v>
      </c>
      <c r="N6" s="13">
        <v>0.16300000000000001</v>
      </c>
      <c r="P6" s="31">
        <v>2.1350000000000001E-2</v>
      </c>
    </row>
    <row r="7" spans="1:16" x14ac:dyDescent="0.25">
      <c r="A7" s="2" t="s">
        <v>6</v>
      </c>
      <c r="B7" s="4">
        <v>8.4</v>
      </c>
      <c r="D7" s="11">
        <v>4</v>
      </c>
      <c r="E7" s="10">
        <v>2.06</v>
      </c>
      <c r="F7" s="8">
        <f t="shared" si="0"/>
        <v>0.17098000000000002</v>
      </c>
      <c r="G7" s="9">
        <v>1.435E-2</v>
      </c>
      <c r="H7" s="9">
        <v>6.8999999999999997E-4</v>
      </c>
      <c r="I7" s="9">
        <v>0.17657</v>
      </c>
      <c r="J7" s="9">
        <v>-0.45949000000000001</v>
      </c>
      <c r="K7" s="9">
        <v>-0.31792999999999999</v>
      </c>
      <c r="L7" s="9">
        <v>-0.29522999999999999</v>
      </c>
      <c r="M7" s="9">
        <v>-2.1800000000000001E-3</v>
      </c>
      <c r="N7" s="13">
        <v>0.1206</v>
      </c>
      <c r="P7" s="31">
        <v>1.702E-2</v>
      </c>
    </row>
    <row r="8" spans="1:16" ht="18" x14ac:dyDescent="0.35">
      <c r="A8" s="2" t="s">
        <v>7</v>
      </c>
      <c r="B8" s="4">
        <v>4.3099999999999996</v>
      </c>
      <c r="D8" s="11">
        <v>5</v>
      </c>
      <c r="E8" s="10">
        <v>2.57</v>
      </c>
      <c r="F8" s="8">
        <f t="shared" si="0"/>
        <v>0.21331</v>
      </c>
      <c r="G8" s="9">
        <v>9.6600000000000002E-3</v>
      </c>
      <c r="H8" s="9">
        <v>9.7000000000000005E-4</v>
      </c>
      <c r="I8" s="9">
        <v>0.13261000000000001</v>
      </c>
      <c r="J8" s="9">
        <v>-0.32688</v>
      </c>
      <c r="K8" s="9">
        <v>-0.23139999999999999</v>
      </c>
      <c r="L8" s="9">
        <v>-0.19767999999999999</v>
      </c>
      <c r="M8" s="9">
        <v>-1.0499999999999999E-3</v>
      </c>
      <c r="N8" s="13">
        <v>7.8200000000000006E-2</v>
      </c>
      <c r="P8" s="31">
        <v>1.2160000000000001E-2</v>
      </c>
    </row>
    <row r="9" spans="1:16" ht="18" x14ac:dyDescent="0.35">
      <c r="A9" s="2" t="s">
        <v>8</v>
      </c>
      <c r="B9" s="4">
        <v>0.86</v>
      </c>
      <c r="D9" s="11">
        <v>6</v>
      </c>
      <c r="E9" s="10">
        <v>3.08</v>
      </c>
      <c r="F9" s="8">
        <f t="shared" si="0"/>
        <v>0.25564000000000003</v>
      </c>
      <c r="G9" s="9">
        <v>3.79E-3</v>
      </c>
      <c r="H9" s="9">
        <v>1.32E-3</v>
      </c>
      <c r="I9" s="9">
        <v>7.7660000000000007E-2</v>
      </c>
      <c r="J9" s="9">
        <v>-0.16111</v>
      </c>
      <c r="K9" s="9">
        <v>-0.12323000000000001</v>
      </c>
      <c r="L9" s="9">
        <v>-7.5749999999999998E-2</v>
      </c>
      <c r="M9" s="9">
        <v>3.6999999999999999E-4</v>
      </c>
      <c r="N9" s="13">
        <v>2.52E-2</v>
      </c>
      <c r="P9" s="31">
        <f>-(G9+(H9*B6/B2+I9*B4+J9*(POWER(B10,0.66))/B12+K9*B8/B2+L9*B6/B13+M9*B8/B9+N9*B5)*POWER(B10,0.33)/B2)</f>
        <v>5.3468564726636709E-3</v>
      </c>
    </row>
    <row r="10" spans="1:16" ht="16.5" x14ac:dyDescent="0.25">
      <c r="A10" s="2" t="s">
        <v>9</v>
      </c>
      <c r="B10" s="4">
        <v>15.12</v>
      </c>
      <c r="D10" s="11">
        <v>7</v>
      </c>
      <c r="E10" s="10">
        <v>3.6</v>
      </c>
      <c r="F10" s="8">
        <f t="shared" si="0"/>
        <v>0.29880000000000001</v>
      </c>
      <c r="G10" s="9">
        <f>-0.0009</f>
        <v>-8.9999999999999998E-4</v>
      </c>
      <c r="H10" s="9">
        <v>1.6000000000000001E-3</v>
      </c>
      <c r="I10" s="9">
        <v>3.3700000000000001E-2</v>
      </c>
      <c r="J10" s="9">
        <f>-0.0285</f>
        <v>-2.8500000000000001E-2</v>
      </c>
      <c r="K10" s="9">
        <f>-0.0367</f>
        <v>-3.6700000000000003E-2</v>
      </c>
      <c r="L10" s="9">
        <v>2.18E-2</v>
      </c>
      <c r="M10" s="9">
        <v>1.5E-3</v>
      </c>
      <c r="N10" s="13">
        <f>-0.0172</f>
        <v>-1.72E-2</v>
      </c>
      <c r="P10" s="31">
        <f>G10+(H10*B6/B2+I10*B4+J10*(POWER(B10,0.66))/B12+K10*B8/B2+L10*B6/B13+M10*B8/B9+N10*B5)*POWER(B10,0.33)/B2</f>
        <v>2.3901015947666382E-3</v>
      </c>
    </row>
    <row r="11" spans="1:16" x14ac:dyDescent="0.25">
      <c r="A11" s="5" t="s">
        <v>10</v>
      </c>
      <c r="B11" s="19">
        <v>1025</v>
      </c>
      <c r="D11" s="11">
        <v>8</v>
      </c>
      <c r="E11" s="10">
        <v>4.1100000000000003</v>
      </c>
      <c r="F11" s="8">
        <f t="shared" si="0"/>
        <v>0.34113000000000004</v>
      </c>
      <c r="G11" s="9">
        <v>-5.8866700000000001E-3</v>
      </c>
      <c r="H11" s="9">
        <v>1.8975000000000001E-3</v>
      </c>
      <c r="I11" s="9">
        <v>-1.30075E-2</v>
      </c>
      <c r="J11" s="9">
        <v>0.11240167</v>
      </c>
      <c r="K11" s="9">
        <v>5.524167E-2</v>
      </c>
      <c r="L11" s="9">
        <v>0.12544332999999999</v>
      </c>
      <c r="M11" s="9">
        <v>2.7041700000000001E-3</v>
      </c>
      <c r="N11" s="13">
        <v>-6.225E-2</v>
      </c>
      <c r="P11" s="31">
        <f>G11+(H11*B6/B2+I11*B4+J11*(POWER(B10,0.66))/B12+K11*B8/B2+L11*B6/B13+M11*B8/B9+N11*B5)*POWER(B10,0.33)/B2</f>
        <v>1.0609787578763907E-2</v>
      </c>
    </row>
    <row r="12" spans="1:16" ht="18" x14ac:dyDescent="0.35">
      <c r="A12" s="2" t="s">
        <v>11</v>
      </c>
      <c r="B12" s="4">
        <v>47.47</v>
      </c>
      <c r="D12" s="11">
        <v>9</v>
      </c>
      <c r="E12" s="10">
        <v>4.63</v>
      </c>
      <c r="F12" s="8">
        <f t="shared" si="0"/>
        <v>0.38429000000000002</v>
      </c>
      <c r="G12" s="9">
        <v>-1.0971109999999999E-2</v>
      </c>
      <c r="H12" s="9">
        <v>2.20083E-3</v>
      </c>
      <c r="I12" s="9">
        <v>-6.0630829999999997E-2</v>
      </c>
      <c r="J12" s="9">
        <v>0.25606611000000001</v>
      </c>
      <c r="K12" s="9">
        <v>0.14898611</v>
      </c>
      <c r="L12" s="9">
        <v>0.23111888999999999</v>
      </c>
      <c r="M12" s="9">
        <v>3.9319400000000001E-3</v>
      </c>
      <c r="N12" s="13">
        <v>-0.10818332999999999</v>
      </c>
      <c r="P12" s="31">
        <f>G12+(H12*B6/B2+I12*B4+J12*(POWER(B10,0.66))/B12+K12*B8/B2+L12*B6/B13+M12*B8/B9+N12*B5)*POWER(B10,0.33)/B2</f>
        <v>1.8990643362913728E-2</v>
      </c>
    </row>
    <row r="13" spans="1:16" ht="18" x14ac:dyDescent="0.35">
      <c r="A13" s="2" t="s">
        <v>12</v>
      </c>
      <c r="B13" s="4">
        <v>8.02</v>
      </c>
      <c r="D13" s="11">
        <v>10</v>
      </c>
      <c r="E13" s="10">
        <v>5.14</v>
      </c>
      <c r="F13" s="8">
        <f t="shared" si="0"/>
        <v>0.42662</v>
      </c>
      <c r="G13" s="9">
        <v>-1.5957780000000001E-2</v>
      </c>
      <c r="H13" s="9">
        <v>2.49833E-3</v>
      </c>
      <c r="I13" s="9">
        <v>-0.10733833</v>
      </c>
      <c r="J13" s="9">
        <v>0.39696777999999999</v>
      </c>
      <c r="K13" s="9">
        <v>0.24092778000000001</v>
      </c>
      <c r="L13" s="9">
        <v>0.33476222</v>
      </c>
      <c r="M13" s="9">
        <v>5.1361100000000002E-3</v>
      </c>
      <c r="N13" s="13">
        <v>-0.15323333</v>
      </c>
      <c r="P13" s="31">
        <f>G13+(H13*B6/B2+I13*B4+J13*(POWER(B10,0.66))/B12+K13*B8/B2+L13*B6/B13+M13*B8/B9+N13*B5)*POWER(B10,0.33)/B2</f>
        <v>2.7210329346911009E-2</v>
      </c>
    </row>
    <row r="14" spans="1:16" x14ac:dyDescent="0.25">
      <c r="A14" s="20" t="s">
        <v>30</v>
      </c>
      <c r="B14" s="21">
        <v>2.3E-3</v>
      </c>
      <c r="D14" s="11">
        <v>11</v>
      </c>
      <c r="E14" s="10">
        <v>5.66</v>
      </c>
      <c r="F14" s="8">
        <f t="shared" si="0"/>
        <v>0.46978000000000003</v>
      </c>
      <c r="G14" s="9">
        <v>-2.104222E-2</v>
      </c>
      <c r="H14" s="9">
        <v>2.80167E-3</v>
      </c>
      <c r="I14" s="9">
        <v>-0.15496167</v>
      </c>
      <c r="J14" s="9">
        <v>0.54063222</v>
      </c>
      <c r="K14" s="9">
        <v>0.33467222000000002</v>
      </c>
      <c r="L14" s="9">
        <v>0.44043778</v>
      </c>
      <c r="M14" s="9">
        <v>6.3638899999999997E-3</v>
      </c>
      <c r="N14" s="13">
        <v>-0.19916666999999999</v>
      </c>
      <c r="P14" s="31">
        <f>G14+(H14*B6/B2+I14*B4+J14*(POWER(B10,0.66))/B12+K14*B8/B2+L14*B6/B13+M14*B8/B9+N14*B5)*POWER(B10,0.33)/B2</f>
        <v>3.5591192192867022E-2</v>
      </c>
    </row>
    <row r="15" spans="1:16" ht="15.75" thickBot="1" x14ac:dyDescent="0.3">
      <c r="A15" s="22" t="s">
        <v>31</v>
      </c>
      <c r="B15" s="23">
        <v>0.87960000000000005</v>
      </c>
      <c r="D15" s="11">
        <v>12</v>
      </c>
      <c r="E15" s="10">
        <v>6.17</v>
      </c>
      <c r="F15" s="8">
        <f t="shared" si="0"/>
        <v>0.51211000000000007</v>
      </c>
      <c r="G15" s="9">
        <v>-2.6028889999999999E-2</v>
      </c>
      <c r="H15" s="9">
        <v>3.09917E-3</v>
      </c>
      <c r="I15" s="9">
        <v>-0.20166917000000001</v>
      </c>
      <c r="J15" s="9">
        <v>0.68153388999999998</v>
      </c>
      <c r="K15" s="9">
        <v>0.42661389</v>
      </c>
      <c r="L15" s="9">
        <v>0.54408111000000003</v>
      </c>
      <c r="M15" s="9">
        <v>7.5680599999999997E-3</v>
      </c>
      <c r="N15" s="13">
        <v>-0.24421667</v>
      </c>
      <c r="P15" s="31">
        <f>G15+(H15*B6/B2+I15*B4+J15*(POWER(B10,0.66))/B12+K15*B8/B2+L15*B6/B13+M15*B8/B9+N15*B5)*POWER(B10,0.33)/B2</f>
        <v>4.3810878176864285E-2</v>
      </c>
    </row>
    <row r="16" spans="1:16" x14ac:dyDescent="0.25">
      <c r="B16" s="1"/>
      <c r="D16" s="11">
        <v>13</v>
      </c>
      <c r="E16" s="10">
        <v>6.69</v>
      </c>
      <c r="F16" s="8">
        <f t="shared" si="0"/>
        <v>0.55527000000000004</v>
      </c>
      <c r="G16" s="9">
        <v>-3.1113330000000002E-2</v>
      </c>
      <c r="H16" s="9">
        <v>3.4025000000000001E-3</v>
      </c>
      <c r="I16" s="9">
        <v>-0.2492925</v>
      </c>
      <c r="J16" s="9">
        <v>0.82519832999999998</v>
      </c>
      <c r="K16" s="9">
        <v>0.52035832999999998</v>
      </c>
      <c r="L16" s="9">
        <v>0.64975667000000004</v>
      </c>
      <c r="M16" s="9">
        <v>8.7958299999999993E-3</v>
      </c>
      <c r="N16" s="13">
        <v>-0.29015000000000002</v>
      </c>
      <c r="P16" s="31">
        <f>G16+(H16*B6/B2+I16*B4+J16*(POWER(B10,0.66))/B12+K16*B8/B2+L16*B6/B13+M16*B8/B9+N16*B5)*POWER(B10,0.33)/B2</f>
        <v>5.2191733961014126E-2</v>
      </c>
    </row>
    <row r="17" spans="1:22" x14ac:dyDescent="0.25">
      <c r="B17" s="1"/>
      <c r="D17" s="11">
        <v>14</v>
      </c>
      <c r="E17" s="10">
        <v>7.2</v>
      </c>
      <c r="F17" s="8">
        <f t="shared" si="0"/>
        <v>0.59760000000000002</v>
      </c>
      <c r="G17" s="9">
        <f>-0.0361</f>
        <v>-3.61E-2</v>
      </c>
      <c r="H17" s="9">
        <v>3.7000000000000002E-3</v>
      </c>
      <c r="I17" s="9">
        <f>-0.296</f>
        <v>-0.29599999999999999</v>
      </c>
      <c r="J17" s="9">
        <v>0.96609999999999996</v>
      </c>
      <c r="K17" s="9">
        <v>0.61229999999999996</v>
      </c>
      <c r="L17" s="9">
        <v>0.75339999999999996</v>
      </c>
      <c r="M17" s="9">
        <v>0.01</v>
      </c>
      <c r="N17" s="13">
        <f>-0.3352</f>
        <v>-0.3352</v>
      </c>
      <c r="P17" s="31">
        <f>G17+(H17*B6/B2+I17*B4+J17*(POWER(B10,0.66))/B12+K17*B8/B2+L17*B6/B13+M17*B8/B9+N17*B5)*POWER(B10,0.33)/B2</f>
        <v>6.041141994501139E-2</v>
      </c>
    </row>
    <row r="18" spans="1:22" x14ac:dyDescent="0.25">
      <c r="D18" s="11">
        <v>15</v>
      </c>
      <c r="E18" s="10">
        <v>7.71</v>
      </c>
      <c r="F18" s="8">
        <f t="shared" si="0"/>
        <v>0.63993</v>
      </c>
      <c r="G18" s="9">
        <v>-4.1086669999999999E-2</v>
      </c>
      <c r="H18" s="9">
        <v>3.9975000000000002E-3</v>
      </c>
      <c r="I18" s="9">
        <v>-0.3427075</v>
      </c>
      <c r="J18" s="9">
        <v>1.10700167</v>
      </c>
      <c r="K18" s="29">
        <v>0.70424167000000004</v>
      </c>
      <c r="L18" s="9">
        <v>0.85704332999999999</v>
      </c>
      <c r="M18" s="9">
        <v>1.1204169999999999E-2</v>
      </c>
      <c r="N18" s="13">
        <v>-0.38024999999999998</v>
      </c>
      <c r="P18" s="31">
        <f>G18+(H18*B6/B2+I18*B4+J18*(POWER(B10,0.66))/B12+K18*B8/B2+L18*B6/B13+M18*B8/B9+N18*B5)*POWER(B10,0.33)/B2</f>
        <v>6.8631105929008646E-2</v>
      </c>
    </row>
    <row r="19" spans="1:22" x14ac:dyDescent="0.25">
      <c r="D19" s="11">
        <v>16</v>
      </c>
      <c r="E19" s="10">
        <v>8.23</v>
      </c>
      <c r="F19" s="8">
        <f t="shared" si="0"/>
        <v>0.68309000000000009</v>
      </c>
      <c r="G19" s="9">
        <v>-4.6171110000000001E-2</v>
      </c>
      <c r="H19" s="9">
        <v>4.3008300000000003E-3</v>
      </c>
      <c r="I19" s="9">
        <v>-0.39033083000000002</v>
      </c>
      <c r="J19" s="9">
        <v>1.2506661100000001</v>
      </c>
      <c r="K19" s="29">
        <v>0.79798610999999997</v>
      </c>
      <c r="L19" s="9">
        <v>0.96271888999999999</v>
      </c>
      <c r="M19" s="9">
        <v>1.2431940000000001E-2</v>
      </c>
      <c r="N19" s="13">
        <v>-0.42618329999999999</v>
      </c>
      <c r="P19" s="31">
        <f>G19+(H19*B6/B2+I19*B4+J19*(POWER(B10,0.66))/B12+K19*B8/B2+L19*B6/B13+M19*B8/B9+N19*B5)*POWER(B10,0.33)/B2</f>
        <v>7.7011964739061314E-2</v>
      </c>
    </row>
    <row r="20" spans="1:22" x14ac:dyDescent="0.25">
      <c r="D20" s="11">
        <v>17</v>
      </c>
      <c r="E20" s="10">
        <v>8.74</v>
      </c>
      <c r="F20" s="8">
        <f t="shared" si="0"/>
        <v>0.72542000000000006</v>
      </c>
      <c r="G20" s="9">
        <v>-5.115778E-2</v>
      </c>
      <c r="H20" s="9">
        <v>4.5983300000000003E-3</v>
      </c>
      <c r="I20" s="9">
        <v>-0.43703832999999997</v>
      </c>
      <c r="J20" s="9">
        <v>1.3915677799999999</v>
      </c>
      <c r="K20" s="29">
        <v>0.88992777999999995</v>
      </c>
      <c r="L20" s="9">
        <v>1.06636222</v>
      </c>
      <c r="M20" s="9">
        <v>1.363611E-2</v>
      </c>
      <c r="N20" s="13">
        <v>-0.47123333000000001</v>
      </c>
      <c r="P20" s="31">
        <f>G20+(H20*B6/B2+I20*B4+J20*(POWER(B10,0.66))/B12+K20*B8/B2+L20*B6/B13+M20*B8/B9+N20*B5)*POWER(B10,0.33)/B2</f>
        <v>8.5231647697155757E-2</v>
      </c>
    </row>
    <row r="21" spans="1:22" x14ac:dyDescent="0.25">
      <c r="D21" s="11">
        <v>18</v>
      </c>
      <c r="E21" s="10">
        <v>9.26</v>
      </c>
      <c r="F21" s="8">
        <f t="shared" si="0"/>
        <v>0.76858000000000004</v>
      </c>
      <c r="G21" s="9">
        <v>-5.6242220000000002E-2</v>
      </c>
      <c r="H21" s="9">
        <v>4.9016700000000003E-3</v>
      </c>
      <c r="I21" s="9">
        <v>-0.48466166999999999</v>
      </c>
      <c r="J21" s="9">
        <v>1.5352322199999999</v>
      </c>
      <c r="K21" s="29">
        <v>0.98367221999999999</v>
      </c>
      <c r="L21" s="9">
        <v>1.1720377799999999</v>
      </c>
      <c r="M21" s="9">
        <v>1.4863889999999999E-2</v>
      </c>
      <c r="N21" s="13">
        <v>-0.51716667000000005</v>
      </c>
      <c r="P21" s="31">
        <f>G21+(H21*B6/B2+I21*B4+J21*(POWER(B10,0.66))/B12+K21*B8/B2+L21*B6/B13+M21*B8/B9+N21*B5)*POWER(B10,0.33)/B2</f>
        <v>9.3612510543111732E-2</v>
      </c>
    </row>
    <row r="22" spans="1:22" x14ac:dyDescent="0.25">
      <c r="D22" s="11">
        <v>19</v>
      </c>
      <c r="E22" s="10">
        <v>9.6999999999999993</v>
      </c>
      <c r="F22" s="8">
        <f t="shared" si="0"/>
        <v>0.80510000000000004</v>
      </c>
      <c r="G22" s="9">
        <v>-6.0544439999999998E-2</v>
      </c>
      <c r="H22" s="9">
        <v>5.15833E-3</v>
      </c>
      <c r="I22" s="9">
        <v>-0.52495833000000003</v>
      </c>
      <c r="J22" s="9">
        <v>1.6567944400000001</v>
      </c>
      <c r="K22" s="29">
        <v>1.06299444</v>
      </c>
      <c r="L22" s="9">
        <v>1.2614555599999999</v>
      </c>
      <c r="M22" s="9">
        <v>1.5902779999999998E-2</v>
      </c>
      <c r="N22" s="13">
        <v>-0.55603332999999999</v>
      </c>
      <c r="P22" s="31">
        <f>G22+(H22*B4/B2+I22*B4+J22*(POWER(B10,0.66))/B12+K22*B8/B2+L22*B6/B13+M22*B8/B9+N22*B5)*POWER(B10,0.33)/B2</f>
        <v>0.10036698119311138</v>
      </c>
    </row>
    <row r="23" spans="1:22" ht="15.75" thickBot="1" x14ac:dyDescent="0.3">
      <c r="D23" s="14">
        <v>20</v>
      </c>
      <c r="E23" s="15">
        <v>10.29</v>
      </c>
      <c r="F23" s="16">
        <f t="shared" si="0"/>
        <v>0.85407</v>
      </c>
      <c r="G23" s="17">
        <v>-6.6313330000000004E-2</v>
      </c>
      <c r="H23" s="17">
        <v>5.5024999999999996E-3</v>
      </c>
      <c r="I23" s="17">
        <v>-0.57899250000000002</v>
      </c>
      <c r="J23" s="17">
        <v>1.81979833</v>
      </c>
      <c r="K23" s="30">
        <v>1.1693583299999999</v>
      </c>
      <c r="L23" s="17">
        <v>1.38135667</v>
      </c>
      <c r="M23" s="17">
        <v>1.7295830000000002E-2</v>
      </c>
      <c r="N23" s="18">
        <v>-0.60814999999999997</v>
      </c>
      <c r="P23" s="32">
        <f>G23+(H23*B6/B2+I23*B4+J23*(POWER(B10,0.66))/B12+K23*B8/B2+L23*B6/B13+M23*B8/B9+N23*B5)*POWER(B10,0.33)/B2</f>
        <v>0.11021305231125886</v>
      </c>
    </row>
    <row r="25" spans="1:22" x14ac:dyDescent="0.25">
      <c r="A25" s="36" t="s">
        <v>29</v>
      </c>
      <c r="B25" s="37" t="s">
        <v>14</v>
      </c>
      <c r="C25" s="38"/>
      <c r="D25" s="24">
        <v>0</v>
      </c>
      <c r="E25" s="24">
        <v>1</v>
      </c>
      <c r="F25" s="25">
        <v>2</v>
      </c>
      <c r="G25" s="25">
        <v>3</v>
      </c>
      <c r="H25" s="25">
        <v>4</v>
      </c>
      <c r="I25" s="25">
        <v>5</v>
      </c>
      <c r="J25" s="25">
        <v>6</v>
      </c>
      <c r="K25" s="25">
        <v>7</v>
      </c>
      <c r="L25" s="25">
        <v>8</v>
      </c>
      <c r="M25" s="25">
        <v>9</v>
      </c>
      <c r="N25" s="25">
        <v>10</v>
      </c>
      <c r="O25" s="25">
        <v>11</v>
      </c>
      <c r="P25" s="25">
        <v>14</v>
      </c>
      <c r="Q25" s="25">
        <v>15</v>
      </c>
      <c r="R25" s="25">
        <v>16</v>
      </c>
      <c r="S25" s="25">
        <v>17</v>
      </c>
      <c r="T25" s="25">
        <v>18</v>
      </c>
      <c r="U25" s="25">
        <v>19</v>
      </c>
      <c r="V25" s="25">
        <v>20</v>
      </c>
    </row>
    <row r="26" spans="1:22" x14ac:dyDescent="0.25">
      <c r="A26" s="36"/>
      <c r="B26" s="37" t="s">
        <v>15</v>
      </c>
      <c r="C26" s="38"/>
      <c r="D26" s="8">
        <v>0</v>
      </c>
      <c r="E26" s="10">
        <v>0.51444400000000001</v>
      </c>
      <c r="F26" s="10">
        <v>1.03</v>
      </c>
      <c r="G26" s="10">
        <v>1.54</v>
      </c>
      <c r="H26" s="10">
        <v>2.06</v>
      </c>
      <c r="I26" s="10">
        <v>2.57</v>
      </c>
      <c r="J26" s="10">
        <v>3.08</v>
      </c>
      <c r="K26" s="10">
        <v>3.6</v>
      </c>
      <c r="L26" s="10">
        <v>4.1100000000000003</v>
      </c>
      <c r="M26" s="10">
        <v>4.63</v>
      </c>
      <c r="N26" s="10">
        <v>5.14</v>
      </c>
      <c r="O26" s="10">
        <v>5.66</v>
      </c>
      <c r="P26" s="10">
        <v>7.2</v>
      </c>
      <c r="Q26" s="10">
        <v>7.71</v>
      </c>
      <c r="R26" s="10">
        <v>8.23</v>
      </c>
      <c r="S26" s="10">
        <v>8.74</v>
      </c>
      <c r="T26" s="10">
        <v>9.26</v>
      </c>
      <c r="U26" s="10">
        <v>9.6999999999999993</v>
      </c>
      <c r="V26" s="10">
        <v>10.29</v>
      </c>
    </row>
    <row r="27" spans="1:22" x14ac:dyDescent="0.25">
      <c r="A27" s="39" t="s">
        <v>28</v>
      </c>
      <c r="B27" s="40"/>
      <c r="C27" s="41"/>
      <c r="D27" s="26">
        <f>91.96*POWER(D26,2)</f>
        <v>0</v>
      </c>
      <c r="E27" s="26">
        <f>91.96*POWER(E26,2)</f>
        <v>24.337455775346559</v>
      </c>
      <c r="F27" s="26">
        <f t="shared" ref="F27:V27" si="1">91.96*POWER(F26,2)</f>
        <v>97.560363999999993</v>
      </c>
      <c r="G27" s="26">
        <f t="shared" si="1"/>
        <v>218.09233599999999</v>
      </c>
      <c r="H27" s="26">
        <f t="shared" si="1"/>
        <v>390.24145599999997</v>
      </c>
      <c r="I27" s="26">
        <f>91.96*POWER(I26,2)</f>
        <v>607.38660399999981</v>
      </c>
      <c r="J27" s="26">
        <f t="shared" si="1"/>
        <v>872.36934399999996</v>
      </c>
      <c r="K27" s="26">
        <f t="shared" si="1"/>
        <v>1191.8016</v>
      </c>
      <c r="L27" s="26">
        <f t="shared" si="1"/>
        <v>1553.3975160000002</v>
      </c>
      <c r="M27" s="26">
        <f t="shared" si="1"/>
        <v>1971.3373239999996</v>
      </c>
      <c r="N27" s="26">
        <f t="shared" si="1"/>
        <v>2429.5464159999992</v>
      </c>
      <c r="O27" s="26">
        <f t="shared" si="1"/>
        <v>2945.9937759999998</v>
      </c>
      <c r="P27" s="26">
        <f t="shared" si="1"/>
        <v>4767.2064</v>
      </c>
      <c r="Q27" s="26">
        <f t="shared" si="1"/>
        <v>5466.4794359999996</v>
      </c>
      <c r="R27" s="26">
        <f t="shared" si="1"/>
        <v>6228.7174839999998</v>
      </c>
      <c r="S27" s="26">
        <f t="shared" si="1"/>
        <v>7024.6036960000001</v>
      </c>
      <c r="T27" s="26">
        <f t="shared" si="1"/>
        <v>7885.3492959999985</v>
      </c>
      <c r="U27" s="26">
        <f t="shared" si="1"/>
        <v>8652.5163999999986</v>
      </c>
      <c r="V27" s="26">
        <f t="shared" si="1"/>
        <v>9737.101835999998</v>
      </c>
    </row>
    <row r="28" spans="1:22" x14ac:dyDescent="0.25">
      <c r="A28" s="35" t="s">
        <v>32</v>
      </c>
      <c r="B28" s="35"/>
      <c r="C28" s="35"/>
      <c r="D28" s="26">
        <f>28049*POWER(D26,2)*P3</f>
        <v>0</v>
      </c>
      <c r="E28" s="26">
        <f>28049*POWER(E26,2)*P4</f>
        <v>223.51380441447986</v>
      </c>
      <c r="F28" s="26">
        <f>28049*POWER(F26,2)*P5</f>
        <v>776.66250501000002</v>
      </c>
      <c r="G28" s="26">
        <f>28049*POWER(G26,2)*P6</f>
        <v>1420.2235293399999</v>
      </c>
      <c r="H28" s="26">
        <f>28049*POWER(H26,2)*P7</f>
        <v>2025.8690935279999</v>
      </c>
      <c r="I28" s="26">
        <f>28049*POWER(I26,2)*P8</f>
        <v>2252.7718156159999</v>
      </c>
      <c r="J28" s="26">
        <f>28049*POWER(J26,2)*P9</f>
        <v>1422.7131373266175</v>
      </c>
      <c r="K28" s="26">
        <f>28049*POWER(K26,2)*P10</f>
        <v>868.83787682565833</v>
      </c>
      <c r="L28" s="26">
        <f>28049*POWER(L26,2)*P11</f>
        <v>5026.9864553038624</v>
      </c>
      <c r="M28" s="26">
        <f>28049*POWER(M26,2)*P12</f>
        <v>11418.762561393083</v>
      </c>
      <c r="N28" s="26">
        <f>28049*POWER(N26,2)*P13</f>
        <v>20164.033896825669</v>
      </c>
      <c r="O28" s="26">
        <f>28049*POWER(O26,2)*P14</f>
        <v>31981.054579820779</v>
      </c>
      <c r="P28" s="26">
        <f>28049*POWER(P26,2)*P17</f>
        <v>87841.838951070458</v>
      </c>
      <c r="Q28" s="26">
        <f>28049*POWER(Q26,2)*P18</f>
        <v>114431.90707260209</v>
      </c>
      <c r="R28" s="26">
        <f>28049*POWER(R26,2)*P19</f>
        <v>146310.4197228995</v>
      </c>
      <c r="S28" s="26">
        <f>28049*POWER(S26,2)*P20</f>
        <v>182616.96973524507</v>
      </c>
      <c r="T28" s="26">
        <f>28049*POWER(T26,2)*P21</f>
        <v>225150.67241064605</v>
      </c>
      <c r="U28" s="26">
        <f>28049*POWER(U26,2)*P22</f>
        <v>264881.55222663831</v>
      </c>
      <c r="V28" s="26">
        <f>28049*POWER(V26,2)*P23</f>
        <v>327326.49654521502</v>
      </c>
    </row>
    <row r="29" spans="1:22" x14ac:dyDescent="0.25">
      <c r="A29" s="35" t="s">
        <v>33</v>
      </c>
      <c r="B29" s="35"/>
      <c r="C29" s="35"/>
      <c r="D29" s="26">
        <f>6.34*POWER((D26+5.14),2)</f>
        <v>167.50026399999996</v>
      </c>
      <c r="E29" s="26">
        <f t="shared" ref="E29:V29" si="2">6.34*POWER((E26+5.14),2)</f>
        <v>202.70715225752224</v>
      </c>
      <c r="F29" s="26">
        <f t="shared" si="2"/>
        <v>241.35682599999998</v>
      </c>
      <c r="G29" s="26">
        <f t="shared" si="2"/>
        <v>282.90601599999997</v>
      </c>
      <c r="H29" s="26">
        <f t="shared" si="2"/>
        <v>328.66559999999993</v>
      </c>
      <c r="I29" s="26">
        <f>6.34*POWER((I26+5.14),2)</f>
        <v>376.87559399999992</v>
      </c>
      <c r="J29" s="26">
        <f t="shared" si="2"/>
        <v>428.38365599999986</v>
      </c>
      <c r="K29" s="26">
        <f t="shared" si="2"/>
        <v>484.29738400000002</v>
      </c>
      <c r="L29" s="26">
        <f t="shared" si="2"/>
        <v>542.46624999999995</v>
      </c>
      <c r="M29" s="26">
        <f t="shared" si="2"/>
        <v>605.17138599999987</v>
      </c>
      <c r="N29" s="26">
        <f t="shared" si="2"/>
        <v>670.00105599999983</v>
      </c>
      <c r="O29" s="26">
        <f t="shared" si="2"/>
        <v>739.49760000000003</v>
      </c>
      <c r="P29" s="26">
        <f t="shared" si="2"/>
        <v>965.42730399999994</v>
      </c>
      <c r="Q29" s="26">
        <f t="shared" si="2"/>
        <v>1046.8766499999999</v>
      </c>
      <c r="R29" s="26">
        <f t="shared" si="2"/>
        <v>1133.3187460000001</v>
      </c>
      <c r="S29" s="26">
        <f t="shared" si="2"/>
        <v>1221.4288959999999</v>
      </c>
      <c r="T29" s="26">
        <f t="shared" si="2"/>
        <v>1314.6623999999997</v>
      </c>
      <c r="U29" s="26">
        <f t="shared" si="2"/>
        <v>1396.2303039999999</v>
      </c>
      <c r="V29" s="26">
        <f t="shared" si="2"/>
        <v>1509.4582660000001</v>
      </c>
    </row>
    <row r="30" spans="1:22" x14ac:dyDescent="0.25">
      <c r="A30" s="35" t="s">
        <v>34</v>
      </c>
      <c r="B30" s="35"/>
      <c r="C30" s="35"/>
      <c r="D30" s="27">
        <f>SUM(D27:D29)</f>
        <v>167.50026399999996</v>
      </c>
      <c r="E30" s="27">
        <f t="shared" ref="E30:V30" si="3">SUM(E27:E29)</f>
        <v>450.5584124473487</v>
      </c>
      <c r="F30" s="27">
        <f t="shared" si="3"/>
        <v>1115.57969501</v>
      </c>
      <c r="G30" s="27">
        <f t="shared" si="3"/>
        <v>1921.2218813399998</v>
      </c>
      <c r="H30" s="27">
        <f t="shared" si="3"/>
        <v>2744.7761495279997</v>
      </c>
      <c r="I30" s="27">
        <f t="shared" si="3"/>
        <v>3237.0340136159998</v>
      </c>
      <c r="J30" s="27">
        <f t="shared" si="3"/>
        <v>2723.4661373266172</v>
      </c>
      <c r="K30" s="27">
        <f t="shared" si="3"/>
        <v>2544.9368608256582</v>
      </c>
      <c r="L30" s="27">
        <f t="shared" si="3"/>
        <v>7122.8502213038628</v>
      </c>
      <c r="M30" s="27">
        <f t="shared" si="3"/>
        <v>13995.271271393083</v>
      </c>
      <c r="N30" s="27">
        <f t="shared" si="3"/>
        <v>23263.581368825668</v>
      </c>
      <c r="O30" s="27">
        <f t="shared" si="3"/>
        <v>35666.54595582078</v>
      </c>
      <c r="P30" s="27">
        <f t="shared" si="3"/>
        <v>93574.472655070451</v>
      </c>
      <c r="Q30" s="27">
        <f t="shared" si="3"/>
        <v>120945.26315860209</v>
      </c>
      <c r="R30" s="27">
        <f t="shared" si="3"/>
        <v>153672.4559528995</v>
      </c>
      <c r="S30" s="27">
        <f t="shared" si="3"/>
        <v>190863.00232724508</v>
      </c>
      <c r="T30" s="27">
        <f t="shared" si="3"/>
        <v>234350.68410664605</v>
      </c>
      <c r="U30" s="27">
        <f t="shared" si="3"/>
        <v>274930.29893063835</v>
      </c>
      <c r="V30" s="27">
        <f t="shared" si="3"/>
        <v>338573.05664721498</v>
      </c>
    </row>
  </sheetData>
  <mergeCells count="11">
    <mergeCell ref="A29:C29"/>
    <mergeCell ref="A30:C30"/>
    <mergeCell ref="D1:E1"/>
    <mergeCell ref="G1:N1"/>
    <mergeCell ref="P1:P2"/>
    <mergeCell ref="A28:C28"/>
    <mergeCell ref="A25:A26"/>
    <mergeCell ref="B25:C25"/>
    <mergeCell ref="B26:C26"/>
    <mergeCell ref="A27:C27"/>
    <mergeCell ref="A1:B1"/>
  </mergeCells>
  <pageMargins left="0.7" right="0.7" top="0.75" bottom="0.75" header="0.3" footer="0.3"/>
  <pageSetup paperSize="9" orientation="portrait" r:id="rId1"/>
  <ignoredErrors>
    <ignoredError sqref="G10 G17 I17 J10 P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Windows11</dc:creator>
  <cp:lastModifiedBy>Windows11</cp:lastModifiedBy>
  <dcterms:created xsi:type="dcterms:W3CDTF">2026-08-25T13:03:35Z</dcterms:created>
  <dcterms:modified xsi:type="dcterms:W3CDTF">2026-09-06T13:39:16Z</dcterms:modified>
</cp:coreProperties>
</file>